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<sst xmlns="http://schemas.openxmlformats.org/spreadsheetml/2006/main" count="71" uniqueCount="69">
  <si>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</si>
  <si>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</si>
  <si>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</si>
  <si>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</si>
  <si>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</si>
  <si>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</si>
  <si>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</si>
  <si>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</si>
  <si>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</si>
  <si>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</si>
  <si>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</si>
  <si>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</si>
  <si>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</si>
  <si>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</si>
  <si>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</si>
  <si>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</si>
  <si>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</si>
  <si>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</si>
  <si>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</si>
  <si>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</si>
  <si>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</si>
  <si>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</si>
  <si>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</si>
  <si>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</si>
  <si>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</si>
  <si>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</si>
  <si>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</si>
  <si>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</si>
  <si>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</si>
  <si>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</si>
  <si>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</si>
  <si>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</si>
  <si>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</si>
  <si>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</si>
  <si>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</si>
  <si>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</si>
  <si>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</si>
  <si>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</si>
  <si>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</si>
  <si>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</si>
  <si>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</si>
  <si>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</si>
  <si>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</si>
  <si>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</si>
  <si>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</si>
  <si>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</si>
  <si>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</si>
  <si>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</si>
  <si>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</si>
  <si>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</si>
  <si>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</si>
  <si>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</si>
  <si>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</si>
  <si>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</si>
  <si>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</si>
  <si>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</si>
  <si>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</si>
  <si>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</si>
  <si>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</si>
  <si>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</si>
  <si>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</si>
  <si>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</si>
  <si>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</si>
  <si>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</si>
  <si>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</si>
  <si>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</si>
  <si>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</si>
  <si>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43.6102 - Longitude: 3.8548</t>
  </si>
  <si>
    <t xml:space="preserve"> Poste 10.1A- Avenue de Lodève vers Rue de Clementville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</si>
</sst>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336</c:v>
                </c:pt>
                <c:pt idx="1">
                  <c:v>302</c:v>
                </c:pt>
                <c:pt idx="2">
                  <c:v>104</c:v>
                </c:pt>
                <c:pt idx="3">
                  <c:v>104</c:v>
                </c:pt>
                <c:pt idx="4">
                  <c:v>288</c:v>
                </c:pt>
                <c:pt idx="5">
                  <c:v>280</c:v>
                </c:pt>
                <c:pt idx="6">
                  <c:v>315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61155584"/>
        <c:axId val="61178624"/>
      </c:barChart>
      <c:catAx>
        <c:axId val="6115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1178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1178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1155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15</c:v>
                </c:pt>
                <c:pt idx="7">
                  <c:v>33</c:v>
                </c:pt>
                <c:pt idx="8">
                  <c:v>21</c:v>
                </c:pt>
                <c:pt idx="9">
                  <c:v>5</c:v>
                </c:pt>
                <c:pt idx="10">
                  <c:v>7</c:v>
                </c:pt>
                <c:pt idx="11">
                  <c:v>16</c:v>
                </c:pt>
                <c:pt idx="12">
                  <c:v>21</c:v>
                </c:pt>
                <c:pt idx="13">
                  <c:v>16</c:v>
                </c:pt>
                <c:pt idx="14">
                  <c:v>16</c:v>
                </c:pt>
                <c:pt idx="15">
                  <c:v>15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22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89344"/>
        <c:axId val="88091264"/>
      </c:areaChart>
      <c:catAx>
        <c:axId val="880893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80912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8091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808934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336</c:v>
                </c:pt>
                <c:pt idx="1">
                  <c:v>302</c:v>
                </c:pt>
                <c:pt idx="2">
                  <c:v>104</c:v>
                </c:pt>
                <c:pt idx="3">
                  <c:v>104</c:v>
                </c:pt>
                <c:pt idx="4">
                  <c:v>288</c:v>
                </c:pt>
                <c:pt idx="5">
                  <c:v>280</c:v>
                </c:pt>
                <c:pt idx="6">
                  <c:v>315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90582016"/>
        <c:axId val="90701824"/>
      </c:barChart>
      <c:catAx>
        <c:axId val="9058201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0701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07018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58201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1.4</c:v>
                </c:pt>
                <c:pt idx="1">
                  <c:v>0.8</c:v>
                </c:pt>
                <c:pt idx="2">
                  <c:v>0.8</c:v>
                </c:pt>
                <c:pt idx="3">
                  <c:v>0.4</c:v>
                </c:pt>
                <c:pt idx="4">
                  <c:v>0.8</c:v>
                </c:pt>
                <c:pt idx="5">
                  <c:v>1.2</c:v>
                </c:pt>
                <c:pt idx="6">
                  <c:v>8.4</c:v>
                </c:pt>
                <c:pt idx="7">
                  <c:v>22.2</c:v>
                </c:pt>
                <c:pt idx="8">
                  <c:v>22.2</c:v>
                </c:pt>
                <c:pt idx="9">
                  <c:v>11.2</c:v>
                </c:pt>
                <c:pt idx="10">
                  <c:v>10</c:v>
                </c:pt>
                <c:pt idx="11">
                  <c:v>12</c:v>
                </c:pt>
                <c:pt idx="12">
                  <c:v>16.2</c:v>
                </c:pt>
                <c:pt idx="13">
                  <c:v>15</c:v>
                </c:pt>
                <c:pt idx="14">
                  <c:v>16.8</c:v>
                </c:pt>
                <c:pt idx="15">
                  <c:v>19.600000000000001</c:v>
                </c:pt>
                <c:pt idx="16">
                  <c:v>29.8</c:v>
                </c:pt>
                <c:pt idx="17">
                  <c:v>38.799999999999997</c:v>
                </c:pt>
                <c:pt idx="18">
                  <c:v>29.8</c:v>
                </c:pt>
                <c:pt idx="19">
                  <c:v>23</c:v>
                </c:pt>
                <c:pt idx="20">
                  <c:v>10.4</c:v>
                </c:pt>
                <c:pt idx="21">
                  <c:v>5.4</c:v>
                </c:pt>
                <c:pt idx="22">
                  <c:v>5.2</c:v>
                </c:pt>
                <c:pt idx="23">
                  <c:v>2.8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2403200"/>
        <c:axId val="112404736"/>
      </c:barChart>
      <c:catAx>
        <c:axId val="1124032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04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404736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0320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17</c:v>
                </c:pt>
                <c:pt idx="8">
                  <c:v>28</c:v>
                </c:pt>
                <c:pt idx="9">
                  <c:v>15</c:v>
                </c:pt>
                <c:pt idx="10">
                  <c:v>7</c:v>
                </c:pt>
                <c:pt idx="11">
                  <c:v>8</c:v>
                </c:pt>
                <c:pt idx="12">
                  <c:v>14</c:v>
                </c:pt>
                <c:pt idx="13">
                  <c:v>27</c:v>
                </c:pt>
                <c:pt idx="14">
                  <c:v>21</c:v>
                </c:pt>
                <c:pt idx="15">
                  <c:v>30</c:v>
                </c:pt>
                <c:pt idx="16">
                  <c:v>29</c:v>
                </c:pt>
                <c:pt idx="17">
                  <c:v>46</c:v>
                </c:pt>
                <c:pt idx="18">
                  <c:v>33</c:v>
                </c:pt>
                <c:pt idx="19">
                  <c:v>27</c:v>
                </c:pt>
                <c:pt idx="20">
                  <c:v>13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66159744"/>
        <c:axId val="66166144"/>
      </c:barChart>
      <c:catAx>
        <c:axId val="661597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166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16614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15974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2</c:v>
                </c:pt>
                <c:pt idx="10">
                  <c:v>8</c:v>
                </c:pt>
                <c:pt idx="11">
                  <c:v>9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11</c:v>
                </c:pt>
                <c:pt idx="18">
                  <c:v>8</c:v>
                </c:pt>
                <c:pt idx="19">
                  <c:v>12</c:v>
                </c:pt>
                <c:pt idx="20">
                  <c:v>3</c:v>
                </c:pt>
                <c:pt idx="21">
                  <c:v>0</c:v>
                </c:pt>
                <c:pt idx="22">
                  <c:v>2</c:v>
                </c:pt>
                <c:pt idx="23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2247680"/>
        <c:axId val="82358656"/>
      </c:barChart>
      <c:catAx>
        <c:axId val="822476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358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235865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24768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17</c:v>
                </c:pt>
                <c:pt idx="8">
                  <c:v>28</c:v>
                </c:pt>
                <c:pt idx="9">
                  <c:v>15</c:v>
                </c:pt>
                <c:pt idx="10">
                  <c:v>7</c:v>
                </c:pt>
                <c:pt idx="11">
                  <c:v>8</c:v>
                </c:pt>
                <c:pt idx="12">
                  <c:v>14</c:v>
                </c:pt>
                <c:pt idx="13">
                  <c:v>27</c:v>
                </c:pt>
                <c:pt idx="14">
                  <c:v>21</c:v>
                </c:pt>
                <c:pt idx="15">
                  <c:v>30</c:v>
                </c:pt>
                <c:pt idx="16">
                  <c:v>29</c:v>
                </c:pt>
                <c:pt idx="17">
                  <c:v>46</c:v>
                </c:pt>
                <c:pt idx="18">
                  <c:v>33</c:v>
                </c:pt>
                <c:pt idx="19">
                  <c:v>27</c:v>
                </c:pt>
                <c:pt idx="20">
                  <c:v>13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76416"/>
        <c:axId val="82494592"/>
      </c:areaChart>
      <c:catAx>
        <c:axId val="824764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945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249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7641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12</c:v>
                </c:pt>
                <c:pt idx="8">
                  <c:v>26</c:v>
                </c:pt>
                <c:pt idx="9">
                  <c:v>16</c:v>
                </c:pt>
                <c:pt idx="10">
                  <c:v>13</c:v>
                </c:pt>
                <c:pt idx="11">
                  <c:v>12</c:v>
                </c:pt>
                <c:pt idx="12">
                  <c:v>20</c:v>
                </c:pt>
                <c:pt idx="13">
                  <c:v>17</c:v>
                </c:pt>
                <c:pt idx="14">
                  <c:v>13</c:v>
                </c:pt>
                <c:pt idx="15">
                  <c:v>18</c:v>
                </c:pt>
                <c:pt idx="16">
                  <c:v>16</c:v>
                </c:pt>
                <c:pt idx="17">
                  <c:v>37</c:v>
                </c:pt>
                <c:pt idx="18">
                  <c:v>25</c:v>
                </c:pt>
                <c:pt idx="19">
                  <c:v>35</c:v>
                </c:pt>
                <c:pt idx="20">
                  <c:v>17</c:v>
                </c:pt>
                <c:pt idx="21">
                  <c:v>6</c:v>
                </c:pt>
                <c:pt idx="22">
                  <c:v>9</c:v>
                </c:pt>
                <c:pt idx="2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513280"/>
        <c:axId val="82553088"/>
      </c:areaChart>
      <c:catAx>
        <c:axId val="82513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530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255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1328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2</c:v>
                </c:pt>
                <c:pt idx="10">
                  <c:v>8</c:v>
                </c:pt>
                <c:pt idx="11">
                  <c:v>9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11</c:v>
                </c:pt>
                <c:pt idx="18">
                  <c:v>8</c:v>
                </c:pt>
                <c:pt idx="19">
                  <c:v>12</c:v>
                </c:pt>
                <c:pt idx="20">
                  <c:v>3</c:v>
                </c:pt>
                <c:pt idx="21">
                  <c:v>0</c:v>
                </c:pt>
                <c:pt idx="22">
                  <c:v>2</c:v>
                </c:pt>
                <c:pt idx="2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32736"/>
        <c:axId val="85307392"/>
      </c:areaChart>
      <c:catAx>
        <c:axId val="83732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3073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30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373273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6</c:v>
                </c:pt>
                <c:pt idx="10">
                  <c:v>9</c:v>
                </c:pt>
                <c:pt idx="11">
                  <c:v>10</c:v>
                </c:pt>
                <c:pt idx="12">
                  <c:v>7</c:v>
                </c:pt>
                <c:pt idx="13">
                  <c:v>9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12</c:v>
                </c:pt>
                <c:pt idx="18">
                  <c:v>6</c:v>
                </c:pt>
                <c:pt idx="19">
                  <c:v>2</c:v>
                </c:pt>
                <c:pt idx="20">
                  <c:v>5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25248"/>
        <c:axId val="85527168"/>
      </c:areaChart>
      <c:catAx>
        <c:axId val="855252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716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52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52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11</c:v>
                </c:pt>
                <c:pt idx="7">
                  <c:v>24</c:v>
                </c:pt>
                <c:pt idx="8">
                  <c:v>20</c:v>
                </c:pt>
                <c:pt idx="9">
                  <c:v>8</c:v>
                </c:pt>
                <c:pt idx="10">
                  <c:v>7</c:v>
                </c:pt>
                <c:pt idx="11">
                  <c:v>14</c:v>
                </c:pt>
                <c:pt idx="12">
                  <c:v>12</c:v>
                </c:pt>
                <c:pt idx="13">
                  <c:v>8</c:v>
                </c:pt>
                <c:pt idx="14">
                  <c:v>18</c:v>
                </c:pt>
                <c:pt idx="15">
                  <c:v>25</c:v>
                </c:pt>
                <c:pt idx="16">
                  <c:v>44</c:v>
                </c:pt>
                <c:pt idx="17">
                  <c:v>38</c:v>
                </c:pt>
                <c:pt idx="18">
                  <c:v>28</c:v>
                </c:pt>
                <c:pt idx="19">
                  <c:v>14</c:v>
                </c:pt>
                <c:pt idx="20">
                  <c:v>7</c:v>
                </c:pt>
                <c:pt idx="21">
                  <c:v>1</c:v>
                </c:pt>
                <c:pt idx="22">
                  <c:v>5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2576"/>
        <c:axId val="87034880"/>
      </c:areaChart>
      <c:catAx>
        <c:axId val="870325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348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034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325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14</c:v>
                </c:pt>
                <c:pt idx="7">
                  <c:v>25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10</c:v>
                </c:pt>
                <c:pt idx="12">
                  <c:v>14</c:v>
                </c:pt>
                <c:pt idx="13">
                  <c:v>7</c:v>
                </c:pt>
                <c:pt idx="14">
                  <c:v>16</c:v>
                </c:pt>
                <c:pt idx="15">
                  <c:v>10</c:v>
                </c:pt>
                <c:pt idx="16">
                  <c:v>28</c:v>
                </c:pt>
                <c:pt idx="17">
                  <c:v>40</c:v>
                </c:pt>
                <c:pt idx="18">
                  <c:v>27</c:v>
                </c:pt>
                <c:pt idx="19">
                  <c:v>17</c:v>
                </c:pt>
                <c:pt idx="20">
                  <c:v>8</c:v>
                </c:pt>
                <c:pt idx="21">
                  <c:v>11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91456"/>
        <c:axId val="87270144"/>
      </c:areaChart>
      <c:catAx>
        <c:axId val="870914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270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27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9145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438151</xdr:colOff>
      <xdr:row>216</xdr:row>
      <xdr:rowOff>79126</xdr:rowOff>
    </xdr:from>
    <xdr:to>
      <xdr:col>9</xdr:col>
      <xdr:colOff>38101</xdr:colOff>
      <xdr:row>242</xdr:row>
      <xdr:rowOff>34661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1" y="33988126"/>
          <a:ext cx="5219700" cy="3917935"/>
        </a:xfrm>
        <a:prstGeom prst="rect">
          <a:avLst/>
        </a:prstGeom>
      </xdr:spPr>
    </xdr:pic>
    <xdr:clientData/>
  </xdr:twoCellAnchor>
  <xdr:twoCellAnchor editAs="oneCell">
    <xdr:from>
      <xdr:col>0</xdr:col>
      <xdr:colOff>561975</xdr:colOff>
      <xdr:row>191</xdr:row>
      <xdr:rowOff>76200</xdr:rowOff>
    </xdr:from>
    <xdr:to>
      <xdr:col>8</xdr:col>
      <xdr:colOff>647068</xdr:colOff>
      <xdr:row>215</xdr:row>
      <xdr:rowOff>75743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1975" y="30175200"/>
          <a:ext cx="5057143" cy="3657143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409214</xdr:colOff>
      <xdr:row>201</xdr:row>
      <xdr:rowOff>25964</xdr:rowOff>
    </xdr:from>
    <xdr:to>
      <xdr:col>4</xdr:col>
      <xdr:colOff>38054</xdr:colOff>
      <xdr:row>202</xdr:row>
      <xdr:rowOff>115417</xdr:rowOff>
    </xdr:to>
    <xdr:sp macro="" textlink="">
      <xdr:nvSpPr>
        <xdr:cNvPr id="21" name="Flèche vers le haut 20"/>
        <xdr:cNvSpPr/>
      </xdr:nvSpPr>
      <xdr:spPr bwMode="auto">
        <a:xfrm rot="15811010">
          <a:off x="2322032" y="31641146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201226</xdr:colOff>
      <xdr:row>227</xdr:row>
      <xdr:rowOff>57154</xdr:rowOff>
    </xdr:from>
    <xdr:to>
      <xdr:col>5</xdr:col>
      <xdr:colOff>180974</xdr:colOff>
      <xdr:row>230</xdr:row>
      <xdr:rowOff>114304</xdr:rowOff>
    </xdr:to>
    <xdr:sp macro="" textlink="">
      <xdr:nvSpPr>
        <xdr:cNvPr id="23" name="Flèche vers le haut 22"/>
        <xdr:cNvSpPr/>
      </xdr:nvSpPr>
      <xdr:spPr bwMode="auto">
        <a:xfrm>
          <a:off x="2734876" y="35642554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3" sqref="L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98" t="s">
        <v>52</v>
      </c>
      <c r="B1" s="98"/>
      <c r="C1" s="98"/>
      <c r="D1" s="98"/>
      <c r="E1" s="98"/>
      <c r="F1" s="98"/>
      <c r="G1" s="98"/>
      <c r="H1" s="98"/>
      <c r="I1" s="98"/>
      <c r="J1" s="98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04" t="s">
        <v>68</v>
      </c>
      <c r="B2" s="98"/>
      <c r="C2" s="98"/>
      <c r="D2" s="98"/>
      <c r="E2" s="98"/>
      <c r="F2" s="98"/>
      <c r="G2" s="98"/>
      <c r="H2" s="98"/>
      <c r="I2" s="98"/>
      <c r="J2" s="98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97" t="s">
        <v>67</v>
      </c>
      <c r="E3" s="95"/>
      <c r="F3" s="96"/>
      <c r="G3" s="96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336</v>
      </c>
      <c r="L5" s="6">
        <f>MIN(B43:H43)</f>
        <v>104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1</v>
      </c>
      <c r="L6" s="6">
        <f t="shared" ref="L6:L29" si="7">IF(lun=jmin,B7,IF(mar=jmin,C7,IF(mer=jmin,D7,IF(jeu=jmin,E7,IF(ven=jmin,F7,IF(sam=jmin,G7,IF(dim=jmin,H7,FALSE)))))))</f>
        <v>6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1</v>
      </c>
      <c r="C7" s="41">
        <f t="shared" si="1"/>
        <v>3</v>
      </c>
      <c r="D7" s="75">
        <f t="shared" si="2"/>
        <v>6</v>
      </c>
      <c r="E7" s="75">
        <f t="shared" si="3"/>
        <v>3</v>
      </c>
      <c r="F7" s="67">
        <f>R7</f>
        <v>0</v>
      </c>
      <c r="G7" s="82">
        <f t="shared" si="5"/>
        <v>3</v>
      </c>
      <c r="H7" s="83">
        <f t="shared" ref="H7:H30" si="8">T7</f>
        <v>0</v>
      </c>
      <c r="I7" s="54">
        <f>(B7+H7+G7+F7+C7)/5</f>
        <v>1.4</v>
      </c>
      <c r="J7" s="53">
        <f>(SUM(B7:H7))/7</f>
        <v>2.2857142857142856</v>
      </c>
      <c r="K7" s="6">
        <f t="shared" si="6"/>
        <v>1</v>
      </c>
      <c r="L7" s="6">
        <f t="shared" si="7"/>
        <v>3</v>
      </c>
      <c r="M7" s="57">
        <v>0</v>
      </c>
      <c r="N7">
        <v>1</v>
      </c>
      <c r="O7">
        <v>3</v>
      </c>
      <c r="P7">
        <v>6</v>
      </c>
      <c r="Q7">
        <v>3</v>
      </c>
      <c r="R7">
        <v>0</v>
      </c>
      <c r="S7">
        <v>3</v>
      </c>
      <c r="T7">
        <v>0</v>
      </c>
    </row>
    <row r="8" spans="1:26" ht="12.75" x14ac:dyDescent="0.2">
      <c r="A8" s="60" t="s">
        <v>28</v>
      </c>
      <c r="B8" s="62">
        <f t="shared" si="0"/>
        <v>1</v>
      </c>
      <c r="C8" s="42">
        <f t="shared" si="1"/>
        <v>2</v>
      </c>
      <c r="D8" s="76">
        <f t="shared" si="2"/>
        <v>3</v>
      </c>
      <c r="E8" s="76">
        <f t="shared" si="3"/>
        <v>0</v>
      </c>
      <c r="F8" s="68">
        <f t="shared" si="4"/>
        <v>0</v>
      </c>
      <c r="G8" s="84">
        <f t="shared" si="5"/>
        <v>0</v>
      </c>
      <c r="H8" s="85">
        <f t="shared" si="8"/>
        <v>1</v>
      </c>
      <c r="I8" s="54">
        <f t="shared" ref="I8:I30" si="9">(B8+H8+G8+F8+C8)/5</f>
        <v>0.8</v>
      </c>
      <c r="J8" s="53">
        <f t="shared" ref="J8:J30" si="10">(SUM(B8:H8))/7</f>
        <v>1</v>
      </c>
      <c r="K8" s="6">
        <f t="shared" si="6"/>
        <v>1</v>
      </c>
      <c r="L8" s="6">
        <f t="shared" si="7"/>
        <v>1</v>
      </c>
      <c r="M8" s="57">
        <v>1</v>
      </c>
      <c r="N8">
        <v>1</v>
      </c>
      <c r="O8">
        <v>2</v>
      </c>
      <c r="P8">
        <v>3</v>
      </c>
      <c r="Q8">
        <v>0</v>
      </c>
      <c r="R8">
        <v>0</v>
      </c>
      <c r="S8">
        <v>0</v>
      </c>
      <c r="T8">
        <v>1</v>
      </c>
    </row>
    <row r="9" spans="1:26" ht="12.75" x14ac:dyDescent="0.2">
      <c r="A9" s="60" t="s">
        <v>29</v>
      </c>
      <c r="B9" s="62">
        <f t="shared" si="0"/>
        <v>1</v>
      </c>
      <c r="C9" s="42">
        <f t="shared" si="1"/>
        <v>1</v>
      </c>
      <c r="D9" s="76">
        <f t="shared" si="2"/>
        <v>1</v>
      </c>
      <c r="E9" s="76">
        <f t="shared" si="3"/>
        <v>2</v>
      </c>
      <c r="F9" s="68">
        <f t="shared" si="4"/>
        <v>0</v>
      </c>
      <c r="G9" s="84">
        <f t="shared" si="5"/>
        <v>2</v>
      </c>
      <c r="H9" s="85">
        <f t="shared" si="8"/>
        <v>0</v>
      </c>
      <c r="I9" s="54">
        <f t="shared" si="9"/>
        <v>0.8</v>
      </c>
      <c r="J9" s="53">
        <f t="shared" si="10"/>
        <v>1</v>
      </c>
      <c r="K9" s="6">
        <f t="shared" si="6"/>
        <v>0</v>
      </c>
      <c r="L9" s="6">
        <f t="shared" si="7"/>
        <v>3</v>
      </c>
      <c r="M9" s="57">
        <v>2</v>
      </c>
      <c r="N9">
        <v>1</v>
      </c>
      <c r="O9">
        <v>1</v>
      </c>
      <c r="P9">
        <v>1</v>
      </c>
      <c r="Q9">
        <v>2</v>
      </c>
      <c r="R9">
        <v>0</v>
      </c>
      <c r="S9">
        <v>2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76">
        <f t="shared" si="2"/>
        <v>3</v>
      </c>
      <c r="E10" s="76">
        <f t="shared" si="3"/>
        <v>3</v>
      </c>
      <c r="F10" s="68">
        <f t="shared" si="4"/>
        <v>1</v>
      </c>
      <c r="G10" s="84">
        <f t="shared" si="5"/>
        <v>0</v>
      </c>
      <c r="H10" s="85">
        <f t="shared" si="8"/>
        <v>1</v>
      </c>
      <c r="I10" s="54">
        <f t="shared" si="9"/>
        <v>0.4</v>
      </c>
      <c r="J10" s="53">
        <f t="shared" si="10"/>
        <v>1.1428571428571428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3</v>
      </c>
      <c r="Q10">
        <v>3</v>
      </c>
      <c r="R10">
        <v>1</v>
      </c>
      <c r="S10">
        <v>0</v>
      </c>
      <c r="T10">
        <v>1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1</v>
      </c>
      <c r="D11" s="76">
        <f t="shared" si="2"/>
        <v>0</v>
      </c>
      <c r="E11" s="76">
        <f t="shared" si="3"/>
        <v>2</v>
      </c>
      <c r="F11" s="68">
        <f t="shared" si="4"/>
        <v>0</v>
      </c>
      <c r="G11" s="84">
        <f t="shared" si="5"/>
        <v>1</v>
      </c>
      <c r="H11" s="85">
        <f t="shared" si="8"/>
        <v>2</v>
      </c>
      <c r="I11" s="54">
        <f t="shared" si="9"/>
        <v>0.8</v>
      </c>
      <c r="J11" s="53">
        <f t="shared" si="10"/>
        <v>0.8571428571428571</v>
      </c>
      <c r="K11" s="6">
        <f t="shared" si="6"/>
        <v>0</v>
      </c>
      <c r="L11" s="6">
        <f t="shared" si="7"/>
        <v>1</v>
      </c>
      <c r="M11" s="57">
        <v>4</v>
      </c>
      <c r="N11">
        <v>0</v>
      </c>
      <c r="O11">
        <v>1</v>
      </c>
      <c r="P11">
        <v>0</v>
      </c>
      <c r="Q11">
        <v>2</v>
      </c>
      <c r="R11">
        <v>0</v>
      </c>
      <c r="S11">
        <v>1</v>
      </c>
      <c r="T11">
        <v>2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76">
        <f t="shared" si="2"/>
        <v>1</v>
      </c>
      <c r="E12" s="76">
        <f t="shared" si="3"/>
        <v>3</v>
      </c>
      <c r="F12" s="68">
        <f t="shared" si="4"/>
        <v>3</v>
      </c>
      <c r="G12" s="84">
        <f t="shared" si="5"/>
        <v>1</v>
      </c>
      <c r="H12" s="85">
        <f t="shared" si="8"/>
        <v>2</v>
      </c>
      <c r="I12" s="54">
        <f t="shared" si="9"/>
        <v>1.2</v>
      </c>
      <c r="J12" s="53">
        <f t="shared" si="10"/>
        <v>1.4285714285714286</v>
      </c>
      <c r="K12" s="6">
        <f t="shared" si="6"/>
        <v>2</v>
      </c>
      <c r="L12" s="6">
        <f t="shared" si="7"/>
        <v>0</v>
      </c>
      <c r="M12" s="57">
        <v>5</v>
      </c>
      <c r="N12">
        <v>0</v>
      </c>
      <c r="O12">
        <v>0</v>
      </c>
      <c r="P12">
        <v>1</v>
      </c>
      <c r="Q12">
        <v>3</v>
      </c>
      <c r="R12">
        <v>3</v>
      </c>
      <c r="S12">
        <v>1</v>
      </c>
      <c r="T12">
        <v>2</v>
      </c>
    </row>
    <row r="13" spans="1:26" ht="12.75" x14ac:dyDescent="0.2">
      <c r="A13" s="60" t="s">
        <v>33</v>
      </c>
      <c r="B13" s="62">
        <f t="shared" si="0"/>
        <v>2</v>
      </c>
      <c r="C13" s="42">
        <f t="shared" si="1"/>
        <v>0</v>
      </c>
      <c r="D13" s="76">
        <f t="shared" si="2"/>
        <v>0</v>
      </c>
      <c r="E13" s="76">
        <f t="shared" si="3"/>
        <v>1</v>
      </c>
      <c r="F13" s="68">
        <f t="shared" si="4"/>
        <v>11</v>
      </c>
      <c r="G13" s="84">
        <f t="shared" si="5"/>
        <v>14</v>
      </c>
      <c r="H13" s="85">
        <f t="shared" si="8"/>
        <v>15</v>
      </c>
      <c r="I13" s="54">
        <f t="shared" si="9"/>
        <v>8.4</v>
      </c>
      <c r="J13" s="53">
        <f t="shared" si="10"/>
        <v>6.1428571428571432</v>
      </c>
      <c r="K13" s="6">
        <f t="shared" si="6"/>
        <v>17</v>
      </c>
      <c r="L13" s="6">
        <f t="shared" si="7"/>
        <v>3</v>
      </c>
      <c r="M13" s="57">
        <v>6</v>
      </c>
      <c r="N13">
        <v>2</v>
      </c>
      <c r="O13">
        <v>0</v>
      </c>
      <c r="P13">
        <v>0</v>
      </c>
      <c r="Q13">
        <v>1</v>
      </c>
      <c r="R13">
        <v>11</v>
      </c>
      <c r="S13">
        <v>14</v>
      </c>
      <c r="T13">
        <v>15</v>
      </c>
    </row>
    <row r="14" spans="1:26" ht="12.75" x14ac:dyDescent="0.2">
      <c r="A14" s="60" t="s">
        <v>34</v>
      </c>
      <c r="B14" s="62">
        <f t="shared" si="0"/>
        <v>17</v>
      </c>
      <c r="C14" s="42">
        <f t="shared" si="1"/>
        <v>12</v>
      </c>
      <c r="D14" s="76">
        <f t="shared" si="2"/>
        <v>3</v>
      </c>
      <c r="E14" s="76">
        <f t="shared" si="3"/>
        <v>1</v>
      </c>
      <c r="F14" s="68">
        <f t="shared" si="4"/>
        <v>24</v>
      </c>
      <c r="G14" s="84">
        <f t="shared" si="5"/>
        <v>25</v>
      </c>
      <c r="H14" s="85">
        <f t="shared" si="8"/>
        <v>33</v>
      </c>
      <c r="I14" s="54">
        <f t="shared" si="9"/>
        <v>22.2</v>
      </c>
      <c r="J14" s="53">
        <f t="shared" si="10"/>
        <v>16.428571428571427</v>
      </c>
      <c r="K14" s="6">
        <f t="shared" si="6"/>
        <v>28</v>
      </c>
      <c r="L14" s="6">
        <f t="shared" si="7"/>
        <v>0</v>
      </c>
      <c r="M14" s="57">
        <v>7</v>
      </c>
      <c r="N14">
        <v>17</v>
      </c>
      <c r="O14">
        <v>12</v>
      </c>
      <c r="P14">
        <v>3</v>
      </c>
      <c r="Q14">
        <v>1</v>
      </c>
      <c r="R14">
        <v>24</v>
      </c>
      <c r="S14">
        <v>25</v>
      </c>
      <c r="T14">
        <v>33</v>
      </c>
    </row>
    <row r="15" spans="1:26" ht="12.75" x14ac:dyDescent="0.2">
      <c r="A15" s="60" t="s">
        <v>35</v>
      </c>
      <c r="B15" s="62">
        <f t="shared" si="0"/>
        <v>28</v>
      </c>
      <c r="C15" s="42">
        <f t="shared" si="1"/>
        <v>26</v>
      </c>
      <c r="D15" s="76">
        <f t="shared" si="2"/>
        <v>0</v>
      </c>
      <c r="E15" s="76">
        <f t="shared" si="3"/>
        <v>2</v>
      </c>
      <c r="F15" s="68">
        <f t="shared" si="4"/>
        <v>20</v>
      </c>
      <c r="G15" s="84">
        <f t="shared" si="5"/>
        <v>16</v>
      </c>
      <c r="H15" s="85">
        <f t="shared" si="8"/>
        <v>21</v>
      </c>
      <c r="I15" s="54">
        <f t="shared" si="9"/>
        <v>22.2</v>
      </c>
      <c r="J15" s="53">
        <f t="shared" si="10"/>
        <v>16.142857142857142</v>
      </c>
      <c r="K15" s="6">
        <f t="shared" si="6"/>
        <v>15</v>
      </c>
      <c r="L15" s="6">
        <f t="shared" si="7"/>
        <v>2</v>
      </c>
      <c r="M15" s="57">
        <v>8</v>
      </c>
      <c r="N15">
        <v>28</v>
      </c>
      <c r="O15">
        <v>26</v>
      </c>
      <c r="P15">
        <v>0</v>
      </c>
      <c r="Q15">
        <v>2</v>
      </c>
      <c r="R15">
        <v>20</v>
      </c>
      <c r="S15">
        <v>16</v>
      </c>
      <c r="T15">
        <v>21</v>
      </c>
    </row>
    <row r="16" spans="1:26" ht="12.75" x14ac:dyDescent="0.2">
      <c r="A16" s="60" t="s">
        <v>36</v>
      </c>
      <c r="B16" s="62">
        <f t="shared" si="0"/>
        <v>15</v>
      </c>
      <c r="C16" s="42">
        <f t="shared" si="1"/>
        <v>16</v>
      </c>
      <c r="D16" s="76">
        <f t="shared" si="2"/>
        <v>2</v>
      </c>
      <c r="E16" s="76">
        <f t="shared" si="3"/>
        <v>6</v>
      </c>
      <c r="F16" s="68">
        <f t="shared" si="4"/>
        <v>8</v>
      </c>
      <c r="G16" s="84">
        <f t="shared" si="5"/>
        <v>12</v>
      </c>
      <c r="H16" s="85">
        <f t="shared" si="8"/>
        <v>5</v>
      </c>
      <c r="I16" s="54">
        <f t="shared" si="9"/>
        <v>11.2</v>
      </c>
      <c r="J16" s="53">
        <f t="shared" si="10"/>
        <v>9.1428571428571423</v>
      </c>
      <c r="K16" s="6">
        <f t="shared" si="6"/>
        <v>7</v>
      </c>
      <c r="L16" s="6">
        <f t="shared" si="7"/>
        <v>8</v>
      </c>
      <c r="M16" s="57">
        <v>9</v>
      </c>
      <c r="N16">
        <v>15</v>
      </c>
      <c r="O16">
        <v>16</v>
      </c>
      <c r="P16">
        <v>2</v>
      </c>
      <c r="Q16">
        <v>6</v>
      </c>
      <c r="R16">
        <v>8</v>
      </c>
      <c r="S16">
        <v>12</v>
      </c>
      <c r="T16">
        <v>5</v>
      </c>
    </row>
    <row r="17" spans="1:20" ht="12.75" x14ac:dyDescent="0.2">
      <c r="A17" s="60" t="s">
        <v>37</v>
      </c>
      <c r="B17" s="62">
        <f t="shared" si="0"/>
        <v>7</v>
      </c>
      <c r="C17" s="42">
        <f t="shared" si="1"/>
        <v>13</v>
      </c>
      <c r="D17" s="76">
        <f t="shared" si="2"/>
        <v>8</v>
      </c>
      <c r="E17" s="76">
        <f t="shared" si="3"/>
        <v>9</v>
      </c>
      <c r="F17" s="68">
        <f t="shared" si="4"/>
        <v>7</v>
      </c>
      <c r="G17" s="84">
        <f t="shared" si="5"/>
        <v>16</v>
      </c>
      <c r="H17" s="85">
        <f t="shared" si="8"/>
        <v>7</v>
      </c>
      <c r="I17" s="54">
        <f t="shared" si="9"/>
        <v>10</v>
      </c>
      <c r="J17" s="53">
        <f t="shared" si="10"/>
        <v>9.5714285714285712</v>
      </c>
      <c r="K17" s="6">
        <f t="shared" si="6"/>
        <v>8</v>
      </c>
      <c r="L17" s="6">
        <f t="shared" si="7"/>
        <v>9</v>
      </c>
      <c r="M17" s="57">
        <v>10</v>
      </c>
      <c r="N17">
        <v>7</v>
      </c>
      <c r="O17">
        <v>13</v>
      </c>
      <c r="P17">
        <v>8</v>
      </c>
      <c r="Q17">
        <v>9</v>
      </c>
      <c r="R17">
        <v>7</v>
      </c>
      <c r="S17">
        <v>16</v>
      </c>
      <c r="T17">
        <v>7</v>
      </c>
    </row>
    <row r="18" spans="1:20" ht="12.75" x14ac:dyDescent="0.2">
      <c r="A18" s="60" t="s">
        <v>38</v>
      </c>
      <c r="B18" s="62">
        <f t="shared" si="0"/>
        <v>8</v>
      </c>
      <c r="C18" s="42">
        <f t="shared" si="1"/>
        <v>12</v>
      </c>
      <c r="D18" s="76">
        <f t="shared" si="2"/>
        <v>9</v>
      </c>
      <c r="E18" s="76">
        <f t="shared" si="3"/>
        <v>10</v>
      </c>
      <c r="F18" s="68">
        <f t="shared" si="4"/>
        <v>14</v>
      </c>
      <c r="G18" s="84">
        <f t="shared" si="5"/>
        <v>10</v>
      </c>
      <c r="H18" s="85">
        <f t="shared" si="8"/>
        <v>16</v>
      </c>
      <c r="I18" s="54">
        <f t="shared" si="9"/>
        <v>12</v>
      </c>
      <c r="J18" s="53">
        <f t="shared" si="10"/>
        <v>11.285714285714286</v>
      </c>
      <c r="K18" s="6">
        <f t="shared" si="6"/>
        <v>14</v>
      </c>
      <c r="L18" s="6">
        <f t="shared" si="7"/>
        <v>5</v>
      </c>
      <c r="M18" s="57">
        <v>11</v>
      </c>
      <c r="N18">
        <v>8</v>
      </c>
      <c r="O18">
        <v>12</v>
      </c>
      <c r="P18">
        <v>9</v>
      </c>
      <c r="Q18">
        <v>10</v>
      </c>
      <c r="R18">
        <v>14</v>
      </c>
      <c r="S18">
        <v>10</v>
      </c>
      <c r="T18">
        <v>16</v>
      </c>
    </row>
    <row r="19" spans="1:20" ht="12.75" x14ac:dyDescent="0.2">
      <c r="A19" s="60" t="s">
        <v>39</v>
      </c>
      <c r="B19" s="62">
        <f t="shared" si="0"/>
        <v>14</v>
      </c>
      <c r="C19" s="42">
        <f t="shared" si="1"/>
        <v>20</v>
      </c>
      <c r="D19" s="76">
        <f t="shared" si="2"/>
        <v>5</v>
      </c>
      <c r="E19" s="76">
        <f t="shared" si="3"/>
        <v>7</v>
      </c>
      <c r="F19" s="68">
        <f t="shared" si="4"/>
        <v>12</v>
      </c>
      <c r="G19" s="84">
        <f t="shared" si="5"/>
        <v>14</v>
      </c>
      <c r="H19" s="85">
        <f t="shared" si="8"/>
        <v>21</v>
      </c>
      <c r="I19" s="54">
        <f t="shared" si="9"/>
        <v>16.2</v>
      </c>
      <c r="J19" s="53">
        <f t="shared" si="10"/>
        <v>13.285714285714286</v>
      </c>
      <c r="K19" s="6">
        <f t="shared" si="6"/>
        <v>27</v>
      </c>
      <c r="L19" s="6">
        <f t="shared" si="7"/>
        <v>5</v>
      </c>
      <c r="M19" s="57">
        <v>12</v>
      </c>
      <c r="N19">
        <v>14</v>
      </c>
      <c r="O19">
        <v>20</v>
      </c>
      <c r="P19">
        <v>5</v>
      </c>
      <c r="Q19">
        <v>7</v>
      </c>
      <c r="R19">
        <v>12</v>
      </c>
      <c r="S19">
        <v>14</v>
      </c>
      <c r="T19">
        <v>21</v>
      </c>
    </row>
    <row r="20" spans="1:20" ht="12.75" x14ac:dyDescent="0.2">
      <c r="A20" s="60" t="s">
        <v>40</v>
      </c>
      <c r="B20" s="62">
        <f t="shared" si="0"/>
        <v>27</v>
      </c>
      <c r="C20" s="42">
        <f t="shared" si="1"/>
        <v>17</v>
      </c>
      <c r="D20" s="76">
        <f t="shared" si="2"/>
        <v>5</v>
      </c>
      <c r="E20" s="76">
        <f t="shared" si="3"/>
        <v>9</v>
      </c>
      <c r="F20" s="68">
        <f t="shared" si="4"/>
        <v>8</v>
      </c>
      <c r="G20" s="84">
        <f t="shared" si="5"/>
        <v>7</v>
      </c>
      <c r="H20" s="85">
        <f t="shared" si="8"/>
        <v>16</v>
      </c>
      <c r="I20" s="54">
        <f t="shared" si="9"/>
        <v>15</v>
      </c>
      <c r="J20" s="53">
        <f t="shared" si="10"/>
        <v>12.714285714285714</v>
      </c>
      <c r="K20" s="6">
        <f t="shared" si="6"/>
        <v>21</v>
      </c>
      <c r="L20" s="6">
        <f t="shared" si="7"/>
        <v>4</v>
      </c>
      <c r="M20" s="57">
        <v>13</v>
      </c>
      <c r="N20">
        <v>27</v>
      </c>
      <c r="O20">
        <v>17</v>
      </c>
      <c r="P20">
        <v>5</v>
      </c>
      <c r="Q20">
        <v>9</v>
      </c>
      <c r="R20">
        <v>8</v>
      </c>
      <c r="S20">
        <v>7</v>
      </c>
      <c r="T20">
        <v>16</v>
      </c>
    </row>
    <row r="21" spans="1:20" ht="12.75" x14ac:dyDescent="0.2">
      <c r="A21" s="60" t="s">
        <v>41</v>
      </c>
      <c r="B21" s="62">
        <f t="shared" si="0"/>
        <v>21</v>
      </c>
      <c r="C21" s="42">
        <f t="shared" si="1"/>
        <v>13</v>
      </c>
      <c r="D21" s="76">
        <f t="shared" si="2"/>
        <v>4</v>
      </c>
      <c r="E21" s="76">
        <f t="shared" si="3"/>
        <v>7</v>
      </c>
      <c r="F21" s="68">
        <f t="shared" si="4"/>
        <v>18</v>
      </c>
      <c r="G21" s="84">
        <f t="shared" si="5"/>
        <v>16</v>
      </c>
      <c r="H21" s="85">
        <f t="shared" si="8"/>
        <v>16</v>
      </c>
      <c r="I21" s="54">
        <f t="shared" si="9"/>
        <v>16.8</v>
      </c>
      <c r="J21" s="53">
        <f t="shared" si="10"/>
        <v>13.571428571428571</v>
      </c>
      <c r="K21" s="6">
        <f t="shared" si="6"/>
        <v>30</v>
      </c>
      <c r="L21" s="6">
        <f t="shared" si="7"/>
        <v>6</v>
      </c>
      <c r="M21" s="57">
        <v>14</v>
      </c>
      <c r="N21">
        <v>21</v>
      </c>
      <c r="O21">
        <v>13</v>
      </c>
      <c r="P21">
        <v>4</v>
      </c>
      <c r="Q21">
        <v>7</v>
      </c>
      <c r="R21">
        <v>18</v>
      </c>
      <c r="S21">
        <v>16</v>
      </c>
      <c r="T21">
        <v>16</v>
      </c>
    </row>
    <row r="22" spans="1:20" ht="12.75" x14ac:dyDescent="0.2">
      <c r="A22" s="60" t="s">
        <v>42</v>
      </c>
      <c r="B22" s="62">
        <f t="shared" si="0"/>
        <v>30</v>
      </c>
      <c r="C22" s="42">
        <f t="shared" si="1"/>
        <v>18</v>
      </c>
      <c r="D22" s="76">
        <f>P22</f>
        <v>6</v>
      </c>
      <c r="E22" s="76">
        <f t="shared" si="3"/>
        <v>4</v>
      </c>
      <c r="F22" s="68">
        <f t="shared" si="4"/>
        <v>25</v>
      </c>
      <c r="G22" s="84">
        <f t="shared" si="5"/>
        <v>10</v>
      </c>
      <c r="H22" s="85">
        <f t="shared" si="8"/>
        <v>15</v>
      </c>
      <c r="I22" s="54">
        <f t="shared" si="9"/>
        <v>19.600000000000001</v>
      </c>
      <c r="J22" s="53">
        <f t="shared" si="10"/>
        <v>15.428571428571429</v>
      </c>
      <c r="K22" s="6">
        <f t="shared" si="6"/>
        <v>29</v>
      </c>
      <c r="L22" s="6">
        <f t="shared" si="7"/>
        <v>8</v>
      </c>
      <c r="M22" s="57">
        <v>15</v>
      </c>
      <c r="N22">
        <v>30</v>
      </c>
      <c r="O22">
        <v>18</v>
      </c>
      <c r="P22">
        <v>6</v>
      </c>
      <c r="Q22">
        <v>4</v>
      </c>
      <c r="R22">
        <v>25</v>
      </c>
      <c r="S22">
        <v>10</v>
      </c>
      <c r="T22">
        <v>15</v>
      </c>
    </row>
    <row r="23" spans="1:20" ht="12.75" x14ac:dyDescent="0.2">
      <c r="A23" s="60" t="s">
        <v>43</v>
      </c>
      <c r="B23" s="62">
        <f t="shared" si="0"/>
        <v>29</v>
      </c>
      <c r="C23" s="42">
        <f t="shared" si="1"/>
        <v>16</v>
      </c>
      <c r="D23" s="76">
        <f t="shared" si="2"/>
        <v>8</v>
      </c>
      <c r="E23" s="76">
        <f t="shared" si="3"/>
        <v>8</v>
      </c>
      <c r="F23" s="68">
        <f t="shared" si="4"/>
        <v>44</v>
      </c>
      <c r="G23" s="84">
        <f t="shared" si="5"/>
        <v>28</v>
      </c>
      <c r="H23" s="85">
        <f t="shared" si="8"/>
        <v>32</v>
      </c>
      <c r="I23" s="54">
        <f t="shared" si="9"/>
        <v>29.8</v>
      </c>
      <c r="J23" s="53">
        <f t="shared" si="10"/>
        <v>23.571428571428573</v>
      </c>
      <c r="K23" s="6">
        <f t="shared" si="6"/>
        <v>46</v>
      </c>
      <c r="L23" s="6">
        <f t="shared" si="7"/>
        <v>11</v>
      </c>
      <c r="M23" s="57">
        <v>16</v>
      </c>
      <c r="N23">
        <v>29</v>
      </c>
      <c r="O23">
        <v>16</v>
      </c>
      <c r="P23">
        <v>8</v>
      </c>
      <c r="Q23">
        <v>8</v>
      </c>
      <c r="R23">
        <v>44</v>
      </c>
      <c r="S23">
        <v>28</v>
      </c>
      <c r="T23">
        <v>32</v>
      </c>
    </row>
    <row r="24" spans="1:20" ht="12.75" x14ac:dyDescent="0.2">
      <c r="A24" s="60" t="s">
        <v>44</v>
      </c>
      <c r="B24" s="62">
        <f t="shared" si="0"/>
        <v>46</v>
      </c>
      <c r="C24" s="42">
        <f t="shared" si="1"/>
        <v>37</v>
      </c>
      <c r="D24" s="76">
        <f t="shared" si="2"/>
        <v>11</v>
      </c>
      <c r="E24" s="76">
        <f t="shared" si="3"/>
        <v>12</v>
      </c>
      <c r="F24" s="68">
        <f t="shared" si="4"/>
        <v>38</v>
      </c>
      <c r="G24" s="84">
        <f t="shared" si="5"/>
        <v>40</v>
      </c>
      <c r="H24" s="85">
        <f t="shared" si="8"/>
        <v>33</v>
      </c>
      <c r="I24" s="54">
        <f t="shared" si="9"/>
        <v>38.799999999999997</v>
      </c>
      <c r="J24" s="53">
        <f t="shared" si="10"/>
        <v>31</v>
      </c>
      <c r="K24" s="6">
        <f t="shared" si="6"/>
        <v>33</v>
      </c>
      <c r="L24" s="6">
        <f t="shared" si="7"/>
        <v>8</v>
      </c>
      <c r="M24" s="57">
        <v>17</v>
      </c>
      <c r="N24">
        <v>46</v>
      </c>
      <c r="O24">
        <v>37</v>
      </c>
      <c r="P24">
        <v>11</v>
      </c>
      <c r="Q24">
        <v>12</v>
      </c>
      <c r="R24">
        <v>38</v>
      </c>
      <c r="S24">
        <v>40</v>
      </c>
      <c r="T24">
        <v>33</v>
      </c>
    </row>
    <row r="25" spans="1:20" ht="12.75" x14ac:dyDescent="0.2">
      <c r="A25" s="60" t="s">
        <v>45</v>
      </c>
      <c r="B25" s="62">
        <f t="shared" si="0"/>
        <v>33</v>
      </c>
      <c r="C25" s="42">
        <f t="shared" si="1"/>
        <v>25</v>
      </c>
      <c r="D25" s="76">
        <f t="shared" si="2"/>
        <v>8</v>
      </c>
      <c r="E25" s="76">
        <f t="shared" si="3"/>
        <v>6</v>
      </c>
      <c r="F25" s="68">
        <f t="shared" si="4"/>
        <v>28</v>
      </c>
      <c r="G25" s="84">
        <f t="shared" si="5"/>
        <v>27</v>
      </c>
      <c r="H25" s="85">
        <f t="shared" si="8"/>
        <v>36</v>
      </c>
      <c r="I25" s="54">
        <f t="shared" si="9"/>
        <v>29.8</v>
      </c>
      <c r="J25" s="53">
        <f t="shared" si="10"/>
        <v>23.285714285714285</v>
      </c>
      <c r="K25" s="6">
        <f t="shared" si="6"/>
        <v>27</v>
      </c>
      <c r="L25" s="6">
        <f t="shared" si="7"/>
        <v>12</v>
      </c>
      <c r="M25" s="57">
        <v>18</v>
      </c>
      <c r="N25">
        <v>33</v>
      </c>
      <c r="O25">
        <v>25</v>
      </c>
      <c r="P25">
        <v>8</v>
      </c>
      <c r="Q25">
        <v>6</v>
      </c>
      <c r="R25">
        <v>28</v>
      </c>
      <c r="S25">
        <v>27</v>
      </c>
      <c r="T25">
        <v>36</v>
      </c>
    </row>
    <row r="26" spans="1:20" ht="12.75" x14ac:dyDescent="0.2">
      <c r="A26" s="60" t="s">
        <v>46</v>
      </c>
      <c r="B26" s="62">
        <f t="shared" si="0"/>
        <v>27</v>
      </c>
      <c r="C26" s="42">
        <f t="shared" si="1"/>
        <v>35</v>
      </c>
      <c r="D26" s="76">
        <f t="shared" si="2"/>
        <v>12</v>
      </c>
      <c r="E26" s="76">
        <f t="shared" si="3"/>
        <v>2</v>
      </c>
      <c r="F26" s="68">
        <f t="shared" si="4"/>
        <v>14</v>
      </c>
      <c r="G26" s="84">
        <f t="shared" si="5"/>
        <v>17</v>
      </c>
      <c r="H26" s="85">
        <f t="shared" si="8"/>
        <v>22</v>
      </c>
      <c r="I26" s="54">
        <f t="shared" si="9"/>
        <v>23</v>
      </c>
      <c r="J26" s="53">
        <f t="shared" si="10"/>
        <v>18.428571428571427</v>
      </c>
      <c r="K26" s="6">
        <f t="shared" si="6"/>
        <v>13</v>
      </c>
      <c r="L26" s="6">
        <f t="shared" si="7"/>
        <v>3</v>
      </c>
      <c r="M26" s="57">
        <v>19</v>
      </c>
      <c r="N26">
        <v>27</v>
      </c>
      <c r="O26">
        <v>35</v>
      </c>
      <c r="P26">
        <v>12</v>
      </c>
      <c r="Q26">
        <v>2</v>
      </c>
      <c r="R26">
        <v>14</v>
      </c>
      <c r="S26">
        <v>17</v>
      </c>
      <c r="T26">
        <v>22</v>
      </c>
    </row>
    <row r="27" spans="1:20" ht="12.75" x14ac:dyDescent="0.2">
      <c r="A27" s="60" t="s">
        <v>47</v>
      </c>
      <c r="B27" s="62">
        <f t="shared" si="0"/>
        <v>13</v>
      </c>
      <c r="C27" s="42">
        <f t="shared" si="1"/>
        <v>17</v>
      </c>
      <c r="D27" s="76">
        <f t="shared" si="2"/>
        <v>3</v>
      </c>
      <c r="E27" s="76">
        <f t="shared" si="3"/>
        <v>5</v>
      </c>
      <c r="F27" s="68">
        <f t="shared" si="4"/>
        <v>7</v>
      </c>
      <c r="G27" s="84">
        <f t="shared" si="5"/>
        <v>8</v>
      </c>
      <c r="H27" s="85">
        <f t="shared" si="8"/>
        <v>7</v>
      </c>
      <c r="I27" s="54">
        <f t="shared" si="9"/>
        <v>10.4</v>
      </c>
      <c r="J27" s="53">
        <f t="shared" si="10"/>
        <v>8.5714285714285712</v>
      </c>
      <c r="K27" s="6">
        <f t="shared" si="6"/>
        <v>5</v>
      </c>
      <c r="L27" s="6">
        <f t="shared" si="7"/>
        <v>0</v>
      </c>
      <c r="M27" s="57">
        <v>20</v>
      </c>
      <c r="N27">
        <v>13</v>
      </c>
      <c r="O27">
        <v>17</v>
      </c>
      <c r="P27">
        <v>3</v>
      </c>
      <c r="Q27">
        <v>5</v>
      </c>
      <c r="R27">
        <v>7</v>
      </c>
      <c r="S27">
        <v>8</v>
      </c>
      <c r="T27">
        <v>7</v>
      </c>
    </row>
    <row r="28" spans="1:20" ht="12.75" x14ac:dyDescent="0.2">
      <c r="A28" s="60" t="s">
        <v>48</v>
      </c>
      <c r="B28" s="62">
        <f t="shared" si="0"/>
        <v>5</v>
      </c>
      <c r="C28" s="42">
        <f t="shared" si="1"/>
        <v>6</v>
      </c>
      <c r="D28" s="76">
        <f t="shared" si="2"/>
        <v>0</v>
      </c>
      <c r="E28" s="76">
        <f t="shared" si="3"/>
        <v>2</v>
      </c>
      <c r="F28" s="68">
        <f t="shared" si="4"/>
        <v>1</v>
      </c>
      <c r="G28" s="84">
        <f t="shared" si="5"/>
        <v>11</v>
      </c>
      <c r="H28" s="85">
        <f t="shared" si="8"/>
        <v>4</v>
      </c>
      <c r="I28" s="54">
        <f t="shared" si="9"/>
        <v>5.4</v>
      </c>
      <c r="J28" s="53">
        <f t="shared" si="10"/>
        <v>4.1428571428571432</v>
      </c>
      <c r="K28" s="6">
        <f t="shared" si="6"/>
        <v>5</v>
      </c>
      <c r="L28" s="6">
        <f t="shared" si="7"/>
        <v>2</v>
      </c>
      <c r="M28" s="57">
        <v>21</v>
      </c>
      <c r="N28">
        <v>5</v>
      </c>
      <c r="O28">
        <v>6</v>
      </c>
      <c r="P28">
        <v>0</v>
      </c>
      <c r="Q28">
        <v>2</v>
      </c>
      <c r="R28">
        <v>1</v>
      </c>
      <c r="S28">
        <v>11</v>
      </c>
      <c r="T28">
        <v>4</v>
      </c>
    </row>
    <row r="29" spans="1:20" ht="12.75" x14ac:dyDescent="0.2">
      <c r="A29" s="60" t="s">
        <v>49</v>
      </c>
      <c r="B29" s="62">
        <f t="shared" si="0"/>
        <v>5</v>
      </c>
      <c r="C29" s="42">
        <f t="shared" si="1"/>
        <v>9</v>
      </c>
      <c r="D29" s="76">
        <f t="shared" si="2"/>
        <v>2</v>
      </c>
      <c r="E29" s="76">
        <f t="shared" si="3"/>
        <v>0</v>
      </c>
      <c r="F29" s="68">
        <f t="shared" si="4"/>
        <v>5</v>
      </c>
      <c r="G29" s="84">
        <f t="shared" si="5"/>
        <v>1</v>
      </c>
      <c r="H29" s="85">
        <f t="shared" si="8"/>
        <v>6</v>
      </c>
      <c r="I29" s="54">
        <f t="shared" si="9"/>
        <v>5.2</v>
      </c>
      <c r="J29" s="53">
        <f t="shared" si="10"/>
        <v>4</v>
      </c>
      <c r="K29" s="6">
        <f t="shared" si="6"/>
        <v>6</v>
      </c>
      <c r="L29" s="6">
        <f t="shared" si="7"/>
        <v>4</v>
      </c>
      <c r="M29" s="57">
        <v>22</v>
      </c>
      <c r="N29">
        <v>5</v>
      </c>
      <c r="O29">
        <v>9</v>
      </c>
      <c r="P29">
        <v>2</v>
      </c>
      <c r="Q29">
        <v>0</v>
      </c>
      <c r="R29">
        <v>5</v>
      </c>
      <c r="S29">
        <v>1</v>
      </c>
      <c r="T29">
        <v>6</v>
      </c>
    </row>
    <row r="30" spans="1:20" ht="13.5" thickBot="1" x14ac:dyDescent="0.25">
      <c r="A30" s="8" t="s">
        <v>50</v>
      </c>
      <c r="B30" s="63">
        <f t="shared" si="0"/>
        <v>6</v>
      </c>
      <c r="C30" s="43">
        <f t="shared" si="1"/>
        <v>3</v>
      </c>
      <c r="D30" s="77">
        <f t="shared" si="2"/>
        <v>4</v>
      </c>
      <c r="E30" s="77">
        <f t="shared" si="3"/>
        <v>0</v>
      </c>
      <c r="F30" s="69">
        <f t="shared" si="4"/>
        <v>0</v>
      </c>
      <c r="G30" s="86">
        <f t="shared" si="5"/>
        <v>1</v>
      </c>
      <c r="H30" s="87">
        <f t="shared" si="8"/>
        <v>4</v>
      </c>
      <c r="I30" s="55">
        <f t="shared" si="9"/>
        <v>2.8</v>
      </c>
      <c r="J30" s="56">
        <f t="shared" si="10"/>
        <v>2.5714285714285716</v>
      </c>
      <c r="K30" s="11" t="str">
        <f>IF(lun=jmax,N5,IF(mar=jmax,O5,IF(mer=jmax,P5,IF(jeu=jmax,Q5,IF(ven=jmax,R5,IF(sam=jmax,S5,IF(dim=jmax,#REF!,FALSE)))))))</f>
        <v>jeudi 22 mars 2018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6</v>
      </c>
      <c r="O30">
        <v>3</v>
      </c>
      <c r="P30">
        <v>4</v>
      </c>
      <c r="Q30">
        <v>0</v>
      </c>
      <c r="R30">
        <v>0</v>
      </c>
      <c r="S30">
        <v>1</v>
      </c>
      <c r="T30">
        <v>4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105" t="s">
        <v>15</v>
      </c>
      <c r="B33" s="105"/>
      <c r="C33" s="105"/>
      <c r="D33" s="105"/>
      <c r="E33" s="105"/>
      <c r="F33" s="105"/>
      <c r="G33" s="105"/>
      <c r="H33" s="105"/>
      <c r="I33" s="105"/>
      <c r="J33" s="105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322</v>
      </c>
      <c r="C36" s="37">
        <f t="shared" si="12"/>
        <v>283</v>
      </c>
      <c r="D36" s="78">
        <f t="shared" si="12"/>
        <v>84</v>
      </c>
      <c r="E36" s="78">
        <f t="shared" si="12"/>
        <v>91</v>
      </c>
      <c r="F36" s="64">
        <f t="shared" si="12"/>
        <v>279</v>
      </c>
      <c r="G36" s="88">
        <f t="shared" si="12"/>
        <v>271</v>
      </c>
      <c r="H36" s="89">
        <f t="shared" si="12"/>
        <v>299</v>
      </c>
      <c r="I36" s="34">
        <f>(SUM(I7:I30))*5</f>
        <v>1521</v>
      </c>
      <c r="J36" s="35">
        <f>(SUM(J7:J30))*7-I36</f>
        <v>208</v>
      </c>
    </row>
    <row r="37" spans="1:13" ht="12.75" thickBot="1" x14ac:dyDescent="0.25">
      <c r="A37" s="7" t="s">
        <v>4</v>
      </c>
      <c r="B37" s="38">
        <f t="shared" ref="B37:H37" si="13">B43-B36</f>
        <v>14</v>
      </c>
      <c r="C37" s="38">
        <f t="shared" si="13"/>
        <v>19</v>
      </c>
      <c r="D37" s="79">
        <f t="shared" si="13"/>
        <v>20</v>
      </c>
      <c r="E37" s="79">
        <f t="shared" si="13"/>
        <v>13</v>
      </c>
      <c r="F37" s="65">
        <f t="shared" si="13"/>
        <v>9</v>
      </c>
      <c r="G37" s="90">
        <f t="shared" si="13"/>
        <v>9</v>
      </c>
      <c r="H37" s="91">
        <f t="shared" si="13"/>
        <v>16</v>
      </c>
      <c r="I37" s="26">
        <f>I36/I43</f>
        <v>0.87969924812030076</v>
      </c>
      <c r="J37" s="25">
        <f>J36/I43</f>
        <v>0.12030075187969924</v>
      </c>
    </row>
    <row r="38" spans="1:13" ht="13.5" thickTop="1" thickBot="1" x14ac:dyDescent="0.25">
      <c r="A38" s="7" t="s">
        <v>5</v>
      </c>
      <c r="B38" s="39">
        <f t="shared" ref="B38:H38" si="14">SUM(B7:B30)/24</f>
        <v>14</v>
      </c>
      <c r="C38" s="39">
        <f t="shared" si="14"/>
        <v>12.583333333333334</v>
      </c>
      <c r="D38" s="80">
        <f t="shared" si="14"/>
        <v>4.333333333333333</v>
      </c>
      <c r="E38" s="80">
        <f t="shared" si="14"/>
        <v>4.333333333333333</v>
      </c>
      <c r="F38" s="36">
        <f t="shared" si="14"/>
        <v>12</v>
      </c>
      <c r="G38" s="92">
        <f t="shared" si="14"/>
        <v>11.666666666666666</v>
      </c>
      <c r="H38" s="36">
        <f t="shared" si="14"/>
        <v>13.125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79">
        <f t="shared" si="15"/>
        <v>0</v>
      </c>
      <c r="E39" s="79">
        <f t="shared" si="15"/>
        <v>0</v>
      </c>
      <c r="F39" s="65">
        <f t="shared" si="15"/>
        <v>0</v>
      </c>
      <c r="G39" s="90">
        <f t="shared" si="15"/>
        <v>0</v>
      </c>
      <c r="H39" s="91">
        <f t="shared" si="15"/>
        <v>0</v>
      </c>
      <c r="I39" s="107">
        <f>AVERAGE(B41:F41)</f>
        <v>15.2</v>
      </c>
      <c r="J39" s="109">
        <f>AVERAGE(B42:F42)</f>
        <v>28.8</v>
      </c>
    </row>
    <row r="40" spans="1:13" ht="13.5" customHeight="1" thickBot="1" x14ac:dyDescent="0.25">
      <c r="A40" s="7" t="s">
        <v>7</v>
      </c>
      <c r="B40" s="38">
        <f t="shared" ref="B40:H40" si="16">MAX(B7:B30)</f>
        <v>46</v>
      </c>
      <c r="C40" s="38">
        <f t="shared" si="16"/>
        <v>37</v>
      </c>
      <c r="D40" s="79">
        <f t="shared" si="16"/>
        <v>12</v>
      </c>
      <c r="E40" s="79">
        <f t="shared" si="16"/>
        <v>12</v>
      </c>
      <c r="F40" s="65">
        <f t="shared" si="16"/>
        <v>44</v>
      </c>
      <c r="G40" s="90">
        <f t="shared" si="16"/>
        <v>40</v>
      </c>
      <c r="H40" s="91">
        <f t="shared" si="16"/>
        <v>36</v>
      </c>
      <c r="I40" s="108"/>
      <c r="J40" s="110"/>
    </row>
    <row r="41" spans="1:13" ht="13.5" thickTop="1" thickBot="1" x14ac:dyDescent="0.25">
      <c r="A41" s="7" t="s">
        <v>8</v>
      </c>
      <c r="B41" s="38">
        <f t="shared" ref="B41:H41" si="17">B15</f>
        <v>28</v>
      </c>
      <c r="C41" s="38">
        <f t="shared" si="17"/>
        <v>26</v>
      </c>
      <c r="D41" s="79">
        <f t="shared" si="17"/>
        <v>0</v>
      </c>
      <c r="E41" s="79">
        <f t="shared" si="17"/>
        <v>2</v>
      </c>
      <c r="F41" s="65">
        <f t="shared" si="17"/>
        <v>20</v>
      </c>
      <c r="G41" s="90">
        <f t="shared" si="17"/>
        <v>16</v>
      </c>
      <c r="H41" s="91">
        <f t="shared" si="17"/>
        <v>21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46</v>
      </c>
      <c r="C42" s="38">
        <f t="shared" si="18"/>
        <v>37</v>
      </c>
      <c r="D42" s="79">
        <f t="shared" si="18"/>
        <v>11</v>
      </c>
      <c r="E42" s="79">
        <f t="shared" si="18"/>
        <v>12</v>
      </c>
      <c r="F42" s="65">
        <f t="shared" si="18"/>
        <v>38</v>
      </c>
      <c r="G42" s="90">
        <f t="shared" si="18"/>
        <v>40</v>
      </c>
      <c r="H42" s="91">
        <f t="shared" si="18"/>
        <v>33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336</v>
      </c>
      <c r="C43" s="40">
        <f t="shared" si="19"/>
        <v>302</v>
      </c>
      <c r="D43" s="81">
        <f t="shared" si="19"/>
        <v>104</v>
      </c>
      <c r="E43" s="81">
        <f t="shared" si="19"/>
        <v>104</v>
      </c>
      <c r="F43" s="66">
        <f t="shared" si="19"/>
        <v>288</v>
      </c>
      <c r="G43" s="93">
        <f t="shared" si="19"/>
        <v>280</v>
      </c>
      <c r="H43" s="94">
        <f t="shared" si="19"/>
        <v>315</v>
      </c>
      <c r="I43" s="46">
        <f>SUM(B43:H43)</f>
        <v>1729</v>
      </c>
      <c r="J43" s="49">
        <f>I43/7</f>
        <v>247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99" t="s">
        <v>16</v>
      </c>
      <c r="B62" s="99"/>
      <c r="C62" s="99"/>
      <c r="D62" s="99"/>
      <c r="E62" s="99"/>
      <c r="F62" s="99"/>
      <c r="G62" s="99"/>
      <c r="H62" s="99"/>
      <c r="I62" s="99"/>
      <c r="J62" s="99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226.8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106" t="s">
        <v>12</v>
      </c>
      <c r="B84" s="106"/>
      <c r="C84" s="106"/>
      <c r="D84" s="106"/>
      <c r="E84" s="106"/>
      <c r="F84" s="106"/>
      <c r="G84" s="106"/>
      <c r="H84" s="106"/>
      <c r="I84" s="106"/>
      <c r="J84" s="106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jeudi 22 mars 2018</v>
      </c>
      <c r="E85" s="18"/>
      <c r="F85" s="18"/>
      <c r="G85" s="18"/>
      <c r="H85" s="19">
        <f>K5</f>
        <v>336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100" t="s">
        <v>14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104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101" t="s">
        <v>17</v>
      </c>
      <c r="B126" s="101"/>
      <c r="C126" s="101"/>
      <c r="D126" s="101"/>
      <c r="E126" s="101"/>
      <c r="F126" s="101"/>
      <c r="G126" s="101"/>
      <c r="H126" s="101"/>
      <c r="I126" s="101"/>
      <c r="J126" s="101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100" t="str">
        <f>N5</f>
        <v>jeudi 22 mars 2018</v>
      </c>
      <c r="C129" s="100"/>
      <c r="D129" s="100"/>
      <c r="G129" s="100" t="str">
        <f>O5</f>
        <v>vendredi 23 mars 2018</v>
      </c>
      <c r="H129" s="100"/>
      <c r="I129" s="100"/>
    </row>
    <row r="143" spans="2:9" ht="12.75" x14ac:dyDescent="0.2">
      <c r="B143" s="100" t="str">
        <f>P5</f>
        <v>samedi 24 mars 2018</v>
      </c>
      <c r="C143" s="100"/>
      <c r="D143" s="100"/>
      <c r="G143" s="100" t="str">
        <f>Q5</f>
        <v>dimanche 25 mars 2018</v>
      </c>
      <c r="H143" s="100"/>
      <c r="I143" s="100"/>
    </row>
    <row r="158" spans="2:9" ht="12.75" x14ac:dyDescent="0.2">
      <c r="B158" s="103" t="str">
        <f>R5</f>
        <v>lundi 26 mars 2018</v>
      </c>
      <c r="C158" s="103"/>
      <c r="D158" s="103"/>
      <c r="G158" s="103" t="str">
        <f>S5</f>
        <v>mardi 27 mars 2018</v>
      </c>
      <c r="H158" s="103"/>
      <c r="I158" s="103"/>
    </row>
    <row r="172" spans="2:4" x14ac:dyDescent="0.2">
      <c r="B172" s="102" t="str">
        <f>T5</f>
        <v>mercredi 28 mars 2018</v>
      </c>
      <c r="C172" s="102"/>
      <c r="D172" s="102"/>
    </row>
    <row r="173" spans="2:4" x14ac:dyDescent="0.2">
      <c r="B173" s="102"/>
      <c r="C173" s="102"/>
      <c r="D173" s="102"/>
    </row>
    <row r="190" spans="1:10" ht="15.75" x14ac:dyDescent="0.25">
      <c r="A190" s="98" t="str">
        <f>A1</f>
        <v>MONTPELLIER</v>
      </c>
      <c r="B190" s="98"/>
      <c r="C190" s="98"/>
      <c r="D190" s="98"/>
      <c r="E190" s="98"/>
      <c r="F190" s="98"/>
      <c r="G190" s="98"/>
      <c r="H190" s="98"/>
      <c r="I190" s="98"/>
      <c r="J190" s="98"/>
    </row>
    <row r="191" spans="1:10" ht="15" x14ac:dyDescent="0.25">
      <c r="A191" s="99" t="str">
        <f>A2</f>
        <v xml:space="preserve"> Poste 10.1A- Avenue de Lodève vers Rue de Clementville
</v>
      </c>
      <c r="B191" s="99"/>
      <c r="C191" s="99"/>
      <c r="D191" s="99"/>
      <c r="E191" s="99"/>
      <c r="F191" s="99"/>
      <c r="G191" s="99"/>
      <c r="H191" s="99"/>
      <c r="I191" s="99"/>
      <c r="J191" s="99"/>
    </row>
  </sheetData>
  <mergeCells count="18">
    <mergeCell ref="A1:J1"/>
    <mergeCell ref="A2:J2"/>
    <mergeCell ref="A33:J33"/>
    <mergeCell ref="A62:J62"/>
    <mergeCell ref="A84:J84"/>
    <mergeCell ref="I39:I40"/>
    <mergeCell ref="J39:J40"/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2018-04-16T18:09:09Z</dcterms:modified>
</cp:coreProperties>
</file>